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:\Provider Rate Increase\"/>
    </mc:Choice>
  </mc:AlternateContent>
  <xr:revisionPtr revIDLastSave="0" documentId="13_ncr:1_{D173A002-110B-428F-A97F-737C63E2F7BC}" xr6:coauthVersionLast="36" xr6:coauthVersionMax="36" xr10:uidLastSave="{00000000-0000-0000-0000-000000000000}"/>
  <bookViews>
    <workbookView xWindow="0" yWindow="0" windowWidth="17250" windowHeight="5565" xr2:uid="{00000000-000D-0000-FFFF-FFFF00000000}"/>
  </bookViews>
  <sheets>
    <sheet name="DSPD Rate Worksheet" sheetId="1" r:id="rId1"/>
  </sheets>
  <calcPr calcId="191029"/>
  <extLst>
    <ext uri="GoogleSheetsCustomDataVersion1">
      <go:sheetsCustomData xmlns:go="http://customooxmlschemas.google.com/" r:id="rId6" roundtripDataSignature="AMtx7miyREeYqHFZLnW6aAykmKJIgZ0stg==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2" i="1"/>
  <c r="B13" i="1" s="1"/>
  <c r="H11" i="1"/>
  <c r="G11" i="1"/>
  <c r="F11" i="1"/>
  <c r="E11" i="1"/>
  <c r="D11" i="1"/>
  <c r="C11" i="1"/>
  <c r="H10" i="1"/>
  <c r="G10" i="1"/>
  <c r="F10" i="1"/>
  <c r="E10" i="1"/>
  <c r="D10" i="1"/>
  <c r="C10" i="1"/>
  <c r="G5" i="1"/>
  <c r="F5" i="1"/>
  <c r="E5" i="1"/>
  <c r="D5" i="1"/>
  <c r="C5" i="1"/>
  <c r="F15" i="1" l="1"/>
  <c r="F17" i="1" s="1"/>
  <c r="F19" i="1" s="1"/>
  <c r="H15" i="1"/>
  <c r="C15" i="1"/>
  <c r="C17" i="1" s="1"/>
  <c r="C19" i="1" s="1"/>
  <c r="D15" i="1"/>
  <c r="D17" i="1" s="1"/>
  <c r="D19" i="1" s="1"/>
  <c r="G15" i="1"/>
  <c r="G17" i="1" s="1"/>
  <c r="G19" i="1" s="1"/>
  <c r="E15" i="1"/>
  <c r="E17" i="1" s="1"/>
  <c r="E19" i="1" s="1"/>
  <c r="H5" i="1"/>
  <c r="H19" i="1" l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ID#AAAAWzpa5kY
Rich Slack    (2022-03-30 19:04:38)
All DSPD codes that received the increase.</t>
        </r>
      </text>
    </comment>
    <comment ref="A5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ID#AAAAWzpa5kg
Doug Faragher    (2022-03-30 19:04:38)
Automatically calculates the 19.54% increase of total revenue.</t>
        </r>
      </text>
    </comment>
    <comment ref="A7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ID#AAAAWzpa5kU
Rich Slack    (2022-03-30 19:04:38)
Only include hours from direct service workers.  A DSW is a staff that spends at least 60% of their work time in client care.</t>
        </r>
      </text>
    </comment>
    <comment ref="A8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ID#AAAAWzpa5kk
Rich Slack    (2022-03-30 19:04:38)
Gross Pay equals Total Hours times Hourly Wage.</t>
        </r>
      </text>
    </comment>
    <comment ref="A9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ID#AAAAWzpa5kQ
Rich Slack    (2022-03-30 19:04:38)
The total costs of employers portion of health insurance costs, workers compensation, and the employers portion of federal and state payroll taxes.</t>
        </r>
      </text>
    </comment>
    <comment ref="A10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ID#AAAAWzpa5ko
Doug Faragher    (2022-03-30 19:04:38)
Use Average Hourly Wage from your report ending June 30, 2019.</t>
        </r>
      </text>
    </comment>
    <comment ref="A11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ID#AAAAWzpa5kc
Doug Faragher    (2022-03-30 19:04:38)
Use Average Cost of Taxes and Benefits per Hour from your report ending June 30, 2019.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MPhA4Mpe+P6nYjwXEAoS5eaHj9Q=="/>
    </ext>
  </extLst>
</comments>
</file>

<file path=xl/sharedStrings.xml><?xml version="1.0" encoding="utf-8"?>
<sst xmlns="http://schemas.openxmlformats.org/spreadsheetml/2006/main" count="39" uniqueCount="32">
  <si>
    <t>Baseline</t>
  </si>
  <si>
    <t>Period 1</t>
  </si>
  <si>
    <t>Period 2</t>
  </si>
  <si>
    <t>Period 3</t>
  </si>
  <si>
    <t>Period 4</t>
  </si>
  <si>
    <t>Period 5</t>
  </si>
  <si>
    <t>Totals</t>
  </si>
  <si>
    <t>7/1/18-6/30/19</t>
  </si>
  <si>
    <t>4/1/22-6/30/22</t>
  </si>
  <si>
    <t>7/1/22-9/30/22</t>
  </si>
  <si>
    <t>10/1/22-12/31/22</t>
  </si>
  <si>
    <t>1/1/23-3/31/23</t>
  </si>
  <si>
    <t>4/1/23-6/30/23</t>
  </si>
  <si>
    <t>Reporting Deadline</t>
  </si>
  <si>
    <t>Total DSPD Revenue for Codes that Received an Increase (NOT including ARPA funds)</t>
  </si>
  <si>
    <t>NA</t>
  </si>
  <si>
    <t>Revenue Due to Increase*</t>
  </si>
  <si>
    <t>Total DSW** Gross HOURS during Period</t>
  </si>
  <si>
    <t>Total DSW Gross Pay (not Including Health Insurance or Taxes)</t>
  </si>
  <si>
    <t>Total DSW Taxes, Insurance, Workers Comp Paid by Agency</t>
  </si>
  <si>
    <t>Average Hourly Wage</t>
  </si>
  <si>
    <t>Average Cost of Taxes and Benefits per hour</t>
  </si>
  <si>
    <t>Average Hourly Cost, Taxes and Benefits per hour from 7/1/18-6/30/19</t>
  </si>
  <si>
    <t>Total DSW Average Hourly Cost (including FY20 0.96% and FY22 0.58% Rate Increases for baseline)</t>
  </si>
  <si>
    <t>Increase in DSW Payroll Cost per Hour Over Baseline</t>
  </si>
  <si>
    <t>Total Spent on DSW Wage Increase</t>
  </si>
  <si>
    <t xml:space="preserve"> </t>
  </si>
  <si>
    <t>DSW Appropriation Balance</t>
  </si>
  <si>
    <t>DSW Starting Wage</t>
  </si>
  <si>
    <r>
      <rPr>
        <b/>
        <sz val="11"/>
        <color theme="1"/>
        <rFont val="Calibri"/>
      </rPr>
      <t xml:space="preserve">Instructions:  </t>
    </r>
    <r>
      <rPr>
        <sz val="11"/>
        <color theme="1"/>
        <rFont val="Calibri"/>
      </rPr>
      <t>Please fill out all orange boxes for the baseline and subsequent periods.</t>
    </r>
  </si>
  <si>
    <t>*No revenue due to the rate increase may be used for administration or profits per H.B.2.</t>
  </si>
  <si>
    <t>**Contractor staff who spent over 60% of their time in client 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</si>
</sst>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.000_);[Red]\(&quot;$&quot;#,##0.000\)"/>
  </numFmts>
  <fonts count="8" x14ac:knownFonts="1">
    <font>
      <sz val="11"/>
      <color theme="1"/>
      <name val="Calibri"/>
      <scheme val="minor"/>
    </font>
    <font>
      <b/>
      <sz val="11"/>
      <color rgb="FF3F3F76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DBE5F1"/>
        <bgColor rgb="FFDBE5F1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4" fontId="3" fillId="0" borderId="0" xfId="0" applyNumberFormat="1" applyFont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4" fontId="3" fillId="0" borderId="0" xfId="0" applyNumberFormat="1" applyFont="1"/>
    <xf numFmtId="44" fontId="6" fillId="5" borderId="3" xfId="0" applyNumberFormat="1" applyFont="1" applyFill="1" applyBorder="1"/>
    <xf numFmtId="44" fontId="6" fillId="5" borderId="3" xfId="0" applyNumberFormat="1" applyFont="1" applyFill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44" fontId="7" fillId="5" borderId="1" xfId="0" applyNumberFormat="1" applyFont="1" applyFill="1" applyBorder="1" applyAlignment="1">
      <alignment horizontal="right"/>
    </xf>
    <xf numFmtId="44" fontId="7" fillId="5" borderId="1" xfId="0" applyNumberFormat="1" applyFont="1" applyFill="1" applyBorder="1" applyAlignment="1">
      <alignment horizontal="center"/>
    </xf>
    <xf numFmtId="44" fontId="7" fillId="5" borderId="4" xfId="0" applyNumberFormat="1" applyFont="1" applyFill="1" applyBorder="1" applyAlignment="1">
      <alignment horizontal="right"/>
    </xf>
    <xf numFmtId="44" fontId="7" fillId="5" borderId="4" xfId="0" applyNumberFormat="1" applyFont="1" applyFill="1" applyBorder="1" applyAlignment="1">
      <alignment horizontal="center"/>
    </xf>
    <xf numFmtId="44" fontId="6" fillId="5" borderId="5" xfId="0" applyNumberFormat="1" applyFont="1" applyFill="1" applyBorder="1" applyAlignment="1">
      <alignment horizontal="right"/>
    </xf>
    <xf numFmtId="44" fontId="6" fillId="5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4" fontId="7" fillId="5" borderId="1" xfId="0" applyNumberFormat="1" applyFont="1" applyFill="1" applyBorder="1"/>
    <xf numFmtId="44" fontId="3" fillId="0" borderId="0" xfId="0" applyNumberFormat="1" applyFont="1" applyAlignment="1">
      <alignment horizontal="center"/>
    </xf>
    <xf numFmtId="0" fontId="2" fillId="0" borderId="6" xfId="0" applyFont="1" applyBorder="1"/>
    <xf numFmtId="166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1" fillId="2" borderId="1" xfId="0" applyFont="1" applyFill="1" applyBorder="1" applyAlignment="1" applyProtection="1">
      <alignment horizontal="left"/>
      <protection locked="0"/>
    </xf>
    <xf numFmtId="44" fontId="5" fillId="2" borderId="1" xfId="0" applyNumberFormat="1" applyFont="1" applyFill="1" applyBorder="1" applyAlignment="1" applyProtection="1">
      <protection locked="0"/>
    </xf>
    <xf numFmtId="4" fontId="5" fillId="2" borderId="1" xfId="0" applyNumberFormat="1" applyFont="1" applyFill="1" applyBorder="1" applyAlignment="1" applyProtection="1">
      <protection locked="0"/>
    </xf>
    <xf numFmtId="44" fontId="5" fillId="2" borderId="1" xfId="0" applyNumberFormat="1" applyFont="1" applyFill="1" applyBorder="1" applyAlignment="1" applyProtection="1">
      <alignment horizontal="right"/>
      <protection locked="0"/>
    </xf>
    <xf numFmtId="165" fontId="5" fillId="2" borderId="1" xfId="0" applyNumberFormat="1" applyFont="1" applyFill="1" applyBorder="1" applyProtection="1">
      <protection locked="0"/>
    </xf>
    <xf numFmtId="44" fontId="5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34" sqref="A34"/>
    </sheetView>
  </sheetViews>
  <sheetFormatPr defaultColWidth="14.42578125" defaultRowHeight="15" customHeight="1" x14ac:dyDescent="0.25"/>
  <cols>
    <col min="1" max="1" width="91.140625" customWidth="1"/>
    <col min="2" max="2" width="23.42578125" customWidth="1"/>
    <col min="3" max="3" width="16.28515625" customWidth="1"/>
    <col min="4" max="5" width="18" customWidth="1"/>
    <col min="6" max="7" width="16.28515625" customWidth="1"/>
    <col min="8" max="8" width="17.42578125" customWidth="1"/>
    <col min="9" max="9" width="13" customWidth="1"/>
    <col min="10" max="10" width="19.7109375" customWidth="1"/>
    <col min="11" max="26" width="9.140625" customWidth="1"/>
  </cols>
  <sheetData>
    <row r="1" spans="1:26" x14ac:dyDescent="0.25">
      <c r="A1" s="28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5" t="s">
        <v>7</v>
      </c>
      <c r="C2" s="2" t="s">
        <v>8</v>
      </c>
      <c r="D2" s="5" t="s">
        <v>9</v>
      </c>
      <c r="E2" s="2" t="s">
        <v>10</v>
      </c>
      <c r="F2" s="2" t="s">
        <v>11</v>
      </c>
      <c r="G2" s="2" t="s">
        <v>12</v>
      </c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13</v>
      </c>
      <c r="B3" s="5"/>
      <c r="C3" s="5">
        <v>44788</v>
      </c>
      <c r="D3" s="5">
        <v>44880</v>
      </c>
      <c r="E3" s="5">
        <v>44972</v>
      </c>
      <c r="F3" s="5">
        <v>45061</v>
      </c>
      <c r="G3" s="5">
        <v>45153</v>
      </c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 t="s">
        <v>14</v>
      </c>
      <c r="B4" s="6" t="s">
        <v>15</v>
      </c>
      <c r="C4" s="29"/>
      <c r="D4" s="29"/>
      <c r="E4" s="29"/>
      <c r="F4" s="29"/>
      <c r="G4" s="29"/>
      <c r="H4" s="7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" t="s">
        <v>16</v>
      </c>
      <c r="B5" s="6" t="s">
        <v>15</v>
      </c>
      <c r="C5" s="8">
        <f t="shared" ref="C5:G5" si="0">(C4-(C4/119.54%))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9">
        <f>SUM(C5:G5)</f>
        <v>0</v>
      </c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/>
      <c r="B6" s="3"/>
      <c r="C6" s="3"/>
      <c r="D6" s="3"/>
      <c r="E6" s="3"/>
      <c r="F6" s="3"/>
      <c r="G6" s="3"/>
      <c r="H6" s="10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17</v>
      </c>
      <c r="B7" s="6" t="s">
        <v>15</v>
      </c>
      <c r="C7" s="30"/>
      <c r="D7" s="30"/>
      <c r="E7" s="30"/>
      <c r="F7" s="30"/>
      <c r="G7" s="30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18</v>
      </c>
      <c r="B8" s="6" t="s">
        <v>15</v>
      </c>
      <c r="C8" s="29"/>
      <c r="D8" s="29"/>
      <c r="E8" s="29"/>
      <c r="F8" s="29"/>
      <c r="G8" s="29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4" t="s">
        <v>19</v>
      </c>
      <c r="B9" s="6" t="s">
        <v>15</v>
      </c>
      <c r="C9" s="29"/>
      <c r="D9" s="29"/>
      <c r="E9" s="29"/>
      <c r="F9" s="29"/>
      <c r="G9" s="29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26" t="s">
        <v>20</v>
      </c>
      <c r="B10" s="31"/>
      <c r="C10" s="13" t="str">
        <f t="shared" ref="C10:G10" si="1">IFERROR(C8/C7,"")</f>
        <v/>
      </c>
      <c r="D10" s="13" t="str">
        <f t="shared" si="1"/>
        <v/>
      </c>
      <c r="E10" s="13" t="str">
        <f t="shared" si="1"/>
        <v/>
      </c>
      <c r="F10" s="13" t="str">
        <f t="shared" si="1"/>
        <v/>
      </c>
      <c r="G10" s="13" t="str">
        <f t="shared" si="1"/>
        <v/>
      </c>
      <c r="H10" s="14" t="str">
        <f>IFERROR(SUM(C8:G8)/SUM(C7:G7),"")</f>
        <v/>
      </c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26" t="s">
        <v>21</v>
      </c>
      <c r="B11" s="31"/>
      <c r="C11" s="15" t="str">
        <f t="shared" ref="C11:G11" si="2">IFERROR(C9/C7,"")</f>
        <v/>
      </c>
      <c r="D11" s="15" t="str">
        <f t="shared" si="2"/>
        <v/>
      </c>
      <c r="E11" s="15" t="str">
        <f t="shared" si="2"/>
        <v/>
      </c>
      <c r="F11" s="15" t="str">
        <f t="shared" si="2"/>
        <v/>
      </c>
      <c r="G11" s="15" t="str">
        <f t="shared" si="2"/>
        <v/>
      </c>
      <c r="H11" s="16" t="str">
        <f>IFERROR(SUM(C9:G9)/SUM(C7:G7),"")</f>
        <v/>
      </c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4" t="s">
        <v>22</v>
      </c>
      <c r="B12" s="17">
        <f>B10+B11</f>
        <v>0</v>
      </c>
      <c r="C12" s="13"/>
      <c r="D12" s="13"/>
      <c r="E12" s="13"/>
      <c r="F12" s="13"/>
      <c r="G12" s="13"/>
      <c r="H12" s="14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26" t="s">
        <v>23</v>
      </c>
      <c r="B13" s="17">
        <f>B12+(B12*0.0096)+(B12*1.0096)*0.005772</f>
        <v>0</v>
      </c>
      <c r="C13" s="17" t="str">
        <f t="shared" ref="C13:G13" si="3">IFERROR((C8+C9)/C7,"")</f>
        <v/>
      </c>
      <c r="D13" s="17" t="str">
        <f t="shared" si="3"/>
        <v/>
      </c>
      <c r="E13" s="17" t="str">
        <f t="shared" si="3"/>
        <v/>
      </c>
      <c r="F13" s="17" t="str">
        <f t="shared" si="3"/>
        <v/>
      </c>
      <c r="G13" s="17" t="str">
        <f t="shared" si="3"/>
        <v/>
      </c>
      <c r="H13" s="18" t="str">
        <f>IFERROR(SUM(C8:G9)/SUM(C7:G7),"")</f>
        <v/>
      </c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4"/>
      <c r="B14" s="3"/>
      <c r="C14" s="3"/>
      <c r="D14" s="3"/>
      <c r="E14" s="3"/>
      <c r="F14" s="3"/>
      <c r="G14" s="3"/>
      <c r="H14" s="19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4" t="s">
        <v>24</v>
      </c>
      <c r="B15" s="6" t="s">
        <v>15</v>
      </c>
      <c r="C15" s="20" t="str">
        <f t="shared" ref="C15:H15" si="4">IFERROR(C13-$B$13,"")</f>
        <v/>
      </c>
      <c r="D15" s="20" t="str">
        <f t="shared" si="4"/>
        <v/>
      </c>
      <c r="E15" s="20" t="str">
        <f t="shared" si="4"/>
        <v/>
      </c>
      <c r="F15" s="20" t="str">
        <f t="shared" si="4"/>
        <v/>
      </c>
      <c r="G15" s="20" t="str">
        <f t="shared" si="4"/>
        <v/>
      </c>
      <c r="H15" s="20" t="str">
        <f t="shared" si="4"/>
        <v/>
      </c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4"/>
      <c r="B16" s="11"/>
      <c r="C16" s="7"/>
      <c r="D16" s="7"/>
      <c r="E16" s="7"/>
      <c r="F16" s="7"/>
      <c r="G16" s="7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4" t="s">
        <v>25</v>
      </c>
      <c r="B17" s="6" t="s">
        <v>15</v>
      </c>
      <c r="C17" s="8" t="str">
        <f t="shared" ref="C17:G17" si="5">IFERROR((C15*C7),"")</f>
        <v/>
      </c>
      <c r="D17" s="8" t="str">
        <f t="shared" si="5"/>
        <v/>
      </c>
      <c r="E17" s="8" t="str">
        <f t="shared" si="5"/>
        <v/>
      </c>
      <c r="F17" s="8" t="str">
        <f t="shared" si="5"/>
        <v/>
      </c>
      <c r="G17" s="8" t="str">
        <f t="shared" si="5"/>
        <v/>
      </c>
      <c r="H17" s="9">
        <f>SUMIF(C17:G17,"&lt;&gt;#DIV/0!")</f>
        <v>0</v>
      </c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4"/>
      <c r="B18" s="11"/>
      <c r="C18" s="7"/>
      <c r="D18" s="7"/>
      <c r="E18" s="7"/>
      <c r="F18" s="7"/>
      <c r="G18" s="7"/>
      <c r="H18" s="21"/>
      <c r="I18" s="11" t="s">
        <v>26</v>
      </c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4" t="s">
        <v>27</v>
      </c>
      <c r="B19" s="6" t="s">
        <v>15</v>
      </c>
      <c r="C19" s="8" t="str">
        <f t="shared" ref="C19:G19" si="6">IFERROR((C5-C17),"")</f>
        <v/>
      </c>
      <c r="D19" s="8" t="str">
        <f t="shared" si="6"/>
        <v/>
      </c>
      <c r="E19" s="8" t="str">
        <f t="shared" si="6"/>
        <v/>
      </c>
      <c r="F19" s="8" t="str">
        <f t="shared" si="6"/>
        <v/>
      </c>
      <c r="G19" s="8" t="str">
        <f t="shared" si="6"/>
        <v/>
      </c>
      <c r="H19" s="9">
        <f>SUMIF(C19:G19,"&lt;&gt;#DIV/0!")</f>
        <v>0</v>
      </c>
      <c r="I19" s="3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2"/>
      <c r="B20" s="11"/>
      <c r="C20" s="21"/>
      <c r="D20" s="21"/>
      <c r="E20" s="21"/>
      <c r="F20" s="21"/>
      <c r="G20" s="2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4" t="s">
        <v>28</v>
      </c>
      <c r="B21" s="32"/>
      <c r="C21" s="32"/>
      <c r="D21" s="33"/>
      <c r="E21" s="33"/>
      <c r="F21" s="33"/>
      <c r="G21" s="33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34" t="s">
        <v>29</v>
      </c>
      <c r="B22" s="2"/>
      <c r="C22" s="23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5"/>
      <c r="B23" s="2"/>
      <c r="C23" s="10"/>
      <c r="D23" s="10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4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 t="s">
        <v>30</v>
      </c>
      <c r="B25" s="2"/>
      <c r="C25" s="25"/>
      <c r="D25" s="2"/>
      <c r="E25" s="24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7" t="s">
        <v>31</v>
      </c>
      <c r="B26" s="25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1"/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1"/>
      <c r="C31" s="2"/>
      <c r="D31" s="25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1"/>
      <c r="C32" s="2"/>
      <c r="D32" s="25"/>
      <c r="E32" s="2"/>
      <c r="F32" s="2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2"/>
      <c r="G76" s="2"/>
      <c r="H76" s="2"/>
      <c r="I76" s="2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2"/>
      <c r="G77" s="2"/>
      <c r="H77" s="2"/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2"/>
      <c r="G78" s="2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2"/>
      <c r="G81" s="2"/>
      <c r="H81" s="2"/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2"/>
      <c r="G82" s="2"/>
      <c r="H82" s="2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2"/>
      <c r="G85" s="2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2"/>
      <c r="G87" s="2"/>
      <c r="H87" s="2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2"/>
      <c r="G88" s="2"/>
      <c r="H88" s="2"/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2"/>
      <c r="G89" s="2"/>
      <c r="H89" s="2"/>
      <c r="I89" s="2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>
        <v>30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tYDlY/KrCvwZvL57QN82x61m/x5URL/O4Z59y4yT3ffrdJ8ebZ2fhIbRlOB59B+IprFdxNyPV/hETanGWiq7EQ==" saltValue="vURyOTOMgQZH01e4nJ5KzQ==" spinCount="100000" sheet="1" objects="1" scenarios="1"/>
  <mergeCells count="1">
    <mergeCell ref="A22:A23"/>
  </mergeCells>
  <pageMargins left="0.25" right="0.25" top="0.75" bottom="0.75" header="0" footer="0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DSPD Rate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Kristen Cornia</cp:lastModifiedBy>
  <dcterms:created xsi:type="dcterms:W3CDTF">2015-03-25T20:12:56Z</dcterms:created>
  <dcterms:modified xsi:type="dcterms:W3CDTF">2022-04-01T23:04:56Z</dcterms:modified>
</cp:coreProperties>
</file>