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quaglia\Desktop\"/>
    </mc:Choice>
  </mc:AlternateContent>
  <xr:revisionPtr revIDLastSave="0" documentId="8_{0AFF9AC1-B585-4F15-8836-708FC4913991}" xr6:coauthVersionLast="47" xr6:coauthVersionMax="47" xr10:uidLastSave="{00000000-0000-0000-0000-000000000000}"/>
  <bookViews>
    <workbookView xWindow="-23148" yWindow="-2328" windowWidth="23256" windowHeight="12576" xr2:uid="{00000000-000D-0000-FFFF-FFFF00000000}"/>
  </bookViews>
  <sheets>
    <sheet name="DSPD Rate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REeYqHFZLnW6aAykmKJIgZ0stg=="/>
    </ext>
  </extLst>
</workbook>
</file>

<file path=xl/calcChain.xml><?xml version="1.0" encoding="utf-8"?>
<calcChain xmlns="http://schemas.openxmlformats.org/spreadsheetml/2006/main">
  <c r="C15" i="1" l="1"/>
  <c r="C7" i="1" l="1"/>
  <c r="B14" i="1"/>
  <c r="E5" i="1"/>
  <c r="E7" i="1" s="1"/>
  <c r="F5" i="1"/>
  <c r="F6" i="1" s="1"/>
  <c r="F7" i="1" s="1"/>
  <c r="G5" i="1"/>
  <c r="G6" i="1" s="1"/>
  <c r="G7" i="1" s="1"/>
  <c r="D5" i="1"/>
  <c r="D7" i="1" s="1"/>
  <c r="H15" i="1" l="1"/>
  <c r="G15" i="1"/>
  <c r="F15" i="1"/>
  <c r="E15" i="1"/>
  <c r="D15" i="1"/>
  <c r="B15" i="1"/>
  <c r="H13" i="1"/>
  <c r="G13" i="1"/>
  <c r="F13" i="1"/>
  <c r="E13" i="1"/>
  <c r="D13" i="1"/>
  <c r="C13" i="1"/>
  <c r="H12" i="1"/>
  <c r="G12" i="1"/>
  <c r="F12" i="1"/>
  <c r="E12" i="1"/>
  <c r="D12" i="1"/>
  <c r="C12" i="1"/>
  <c r="F17" i="1" l="1"/>
  <c r="F19" i="1" s="1"/>
  <c r="F21" i="1" s="1"/>
  <c r="H17" i="1"/>
  <c r="C17" i="1"/>
  <c r="C19" i="1" s="1"/>
  <c r="C21" i="1" s="1"/>
  <c r="D17" i="1"/>
  <c r="D19" i="1" s="1"/>
  <c r="D21" i="1" s="1"/>
  <c r="G17" i="1"/>
  <c r="G19" i="1" s="1"/>
  <c r="G21" i="1" s="1"/>
  <c r="E17" i="1"/>
  <c r="E19" i="1" s="1"/>
  <c r="E21" i="1" s="1"/>
  <c r="H7" i="1"/>
  <c r="H21" i="1" l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ID#AAAAWzpa5kY
Rich Slack    (2022-03-30 19:04:38)
All DSPD codes that received the increase.</t>
        </r>
      </text>
    </comment>
    <comment ref="A7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ID#AAAAWzpa5kg
Doug Faragher    (2022-03-30 19:04:38)
Automatically calculates the 19.54% increase of total revenue.</t>
        </r>
      </text>
    </comment>
    <comment ref="A9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ID#AAAAWzpa5kU
Rich Slack    (2022-03-30 19:04:38)
Only include hours from direct service workers.  A DSW is a staff that spends at least 60% of their work time in client care.</t>
        </r>
      </text>
    </comment>
    <comment ref="A10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ID#AAAAWzpa5kk
Rich Slack    (2022-03-30 19:04:38)
Gross Pay equals Total Hours times Hourly Wage.</t>
        </r>
      </text>
    </comment>
    <comment ref="A11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ID#AAAAWzpa5kQ
Rich Slack    (2022-03-30 19:04:38)
The total costs of employers portion of health insurance costs, workers compensation, and the employers portion of federal and state payroll taxes.</t>
        </r>
      </text>
    </comment>
    <comment ref="A1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ID#AAAAWzpa5ko
Doug Faragher    (2022-03-30 19:04:38)
Use Average Hourly Wage from your report ending June 30, 2019.</t>
        </r>
      </text>
    </comment>
    <comment ref="A13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ID#AAAAWzpa5kc
Doug Faragher    (2022-03-30 19:04:38)
Use Average Cost of Taxes and Benefits per Hour from your report ending June 30, 2019.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MPhA4Mpe+P6nYjwXEAoS5eaHj9Q=="/>
    </ext>
  </extLst>
</comments>
</file>

<file path=xl/sharedStrings.xml><?xml version="1.0" encoding="utf-8"?>
<sst xmlns="http://schemas.openxmlformats.org/spreadsheetml/2006/main" count="42" uniqueCount="35">
  <si>
    <t>Baseline</t>
  </si>
  <si>
    <t>Period 1</t>
  </si>
  <si>
    <t>Period 2</t>
  </si>
  <si>
    <t>Period 3</t>
  </si>
  <si>
    <t>Period 4</t>
  </si>
  <si>
    <t>Period 5</t>
  </si>
  <si>
    <t>Totals</t>
  </si>
  <si>
    <t>7/1/18-6/30/19</t>
  </si>
  <si>
    <t>4/1/22-6/30/22</t>
  </si>
  <si>
    <t>7/1/22-9/30/22</t>
  </si>
  <si>
    <t>10/1/22-12/31/22</t>
  </si>
  <si>
    <t>1/1/23-3/31/23</t>
  </si>
  <si>
    <t>4/1/23-6/30/23</t>
  </si>
  <si>
    <t>Reporting Deadline</t>
  </si>
  <si>
    <t>Total DSPD Revenue for Codes that Received an Increase (NOT including ARPA funds)</t>
  </si>
  <si>
    <t>NA</t>
  </si>
  <si>
    <t>Revenue Due to Increase*</t>
  </si>
  <si>
    <t>Total DSW** Gross HOURS during Period</t>
  </si>
  <si>
    <t>Total DSW Gross Pay (not Including Health Insurance or Taxes)</t>
  </si>
  <si>
    <t>Total DSW Taxes, Insurance, Workers Comp Paid by Agency</t>
  </si>
  <si>
    <t>Average Hourly Wage</t>
  </si>
  <si>
    <t>Average Cost of Taxes and Benefits per hour</t>
  </si>
  <si>
    <t>Average Hourly Cost, Taxes and Benefits per hour from 7/1/18-6/30/19</t>
  </si>
  <si>
    <t>Total DSW Average Hourly Cost (including FY20 0.96% and FY22 0.58% Rate Increases for baseline)</t>
  </si>
  <si>
    <t>Increase in DSW Payroll Cost per Hour Over Baseline</t>
  </si>
  <si>
    <t>Total Spent on DSW Wage Increase</t>
  </si>
  <si>
    <t xml:space="preserve"> </t>
  </si>
  <si>
    <t>DSW Appropriation Balance</t>
  </si>
  <si>
    <t>DSW Starting Wage</t>
  </si>
  <si>
    <r>
      <rPr>
        <b/>
        <sz val="11"/>
        <color theme="1"/>
        <rFont val="Calibri"/>
      </rPr>
      <t xml:space="preserve">Instructions:  </t>
    </r>
    <r>
      <rPr>
        <sz val="11"/>
        <color theme="1"/>
        <rFont val="Calibri"/>
      </rPr>
      <t>Please fill out all orange boxes for the baseline and subsequent periods.</t>
    </r>
  </si>
  <si>
    <t>*No revenue due to the rate increase may be used for administration or profits per H.B.2.</t>
  </si>
  <si>
    <t>**Contractor staff who spent over 60% of their time in client care.</t>
  </si>
  <si>
    <t>Less Revenue accounted for with the 3.65% rate increase</t>
  </si>
  <si>
    <t>Less Revenue accounted for with the .53% rate increase</t>
  </si>
  <si>
    <t>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</si>
</sst>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.000_);[Red]\(&quot;$&quot;#,##0.000\)"/>
  </numFmts>
  <fonts count="9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theme="1"/>
      <name val="Calibri"/>
      <scheme val="minor"/>
    </font>
    <font>
      <b/>
      <sz val="11"/>
      <color rgb="FF3F3F7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4" fontId="2" fillId="0" borderId="0" xfId="0" applyNumberFormat="1" applyFont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44" fontId="2" fillId="0" borderId="0" xfId="0" applyNumberFormat="1" applyFont="1"/>
    <xf numFmtId="44" fontId="5" fillId="5" borderId="3" xfId="0" applyNumberFormat="1" applyFont="1" applyFill="1" applyBorder="1"/>
    <xf numFmtId="44" fontId="5" fillId="5" borderId="3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1" fillId="0" borderId="5" xfId="0" applyFont="1" applyBorder="1"/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44" fontId="5" fillId="5" borderId="4" xfId="0" applyNumberFormat="1" applyFont="1" applyFill="1" applyBorder="1"/>
    <xf numFmtId="44" fontId="4" fillId="2" borderId="6" xfId="0" applyNumberFormat="1" applyFont="1" applyFill="1" applyBorder="1" applyAlignment="1" applyProtection="1">
      <protection locked="0"/>
    </xf>
    <xf numFmtId="44" fontId="4" fillId="2" borderId="8" xfId="0" applyNumberFormat="1" applyFont="1" applyFill="1" applyBorder="1" applyAlignment="1" applyProtection="1">
      <alignment horizontal="right"/>
      <protection locked="0"/>
    </xf>
    <xf numFmtId="44" fontId="5" fillId="5" borderId="9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4" fontId="6" fillId="5" borderId="6" xfId="0" applyNumberFormat="1" applyFont="1" applyFill="1" applyBorder="1" applyAlignment="1">
      <alignment horizontal="right"/>
    </xf>
    <xf numFmtId="44" fontId="5" fillId="5" borderId="7" xfId="0" applyNumberFormat="1" applyFont="1" applyFill="1" applyBorder="1" applyAlignment="1">
      <alignment horizontal="right"/>
    </xf>
    <xf numFmtId="44" fontId="6" fillId="5" borderId="6" xfId="0" applyNumberFormat="1" applyFont="1" applyFill="1" applyBorder="1" applyAlignment="1">
      <alignment horizontal="center"/>
    </xf>
    <xf numFmtId="44" fontId="5" fillId="5" borderId="6" xfId="0" applyNumberFormat="1" applyFont="1" applyFill="1" applyBorder="1" applyAlignment="1">
      <alignment horizontal="center"/>
    </xf>
    <xf numFmtId="44" fontId="6" fillId="5" borderId="6" xfId="0" applyNumberFormat="1" applyFont="1" applyFill="1" applyBorder="1"/>
    <xf numFmtId="165" fontId="4" fillId="2" borderId="6" xfId="0" applyNumberFormat="1" applyFont="1" applyFill="1" applyBorder="1" applyProtection="1">
      <protection locked="0"/>
    </xf>
    <xf numFmtId="44" fontId="4" fillId="2" borderId="6" xfId="0" applyNumberFormat="1" applyFont="1" applyFill="1" applyBorder="1" applyProtection="1">
      <protection locked="0"/>
    </xf>
    <xf numFmtId="44" fontId="4" fillId="2" borderId="6" xfId="2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43" fontId="4" fillId="2" borderId="6" xfId="1" applyFont="1" applyFill="1" applyBorder="1" applyAlignment="1" applyProtection="1">
      <protection locked="0"/>
    </xf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B12" sqref="B12"/>
    </sheetView>
  </sheetViews>
  <sheetFormatPr defaultColWidth="14.453125" defaultRowHeight="15" customHeight="1" x14ac:dyDescent="0.35"/>
  <cols>
    <col min="1" max="1" width="91.1796875" style="21" customWidth="1"/>
    <col min="2" max="2" width="23.453125" style="21" customWidth="1"/>
    <col min="3" max="3" width="16.26953125" style="21" customWidth="1"/>
    <col min="4" max="5" width="18" style="21" customWidth="1"/>
    <col min="6" max="7" width="16.26953125" style="21" customWidth="1"/>
    <col min="8" max="8" width="17.453125" style="21" customWidth="1"/>
    <col min="9" max="9" width="13" style="21" customWidth="1"/>
    <col min="10" max="10" width="19.7265625" style="21" customWidth="1"/>
    <col min="11" max="26" width="9.1796875" style="21" customWidth="1"/>
    <col min="27" max="16384" width="14.453125" style="21"/>
  </cols>
  <sheetData>
    <row r="1" spans="1:26" ht="14.5" x14ac:dyDescent="0.35">
      <c r="A1" s="36" t="s">
        <v>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 x14ac:dyDescent="0.35">
      <c r="A2" s="3"/>
      <c r="B2" s="5" t="s">
        <v>7</v>
      </c>
      <c r="C2" s="2" t="s">
        <v>8</v>
      </c>
      <c r="D2" s="5" t="s">
        <v>9</v>
      </c>
      <c r="E2" s="2" t="s">
        <v>10</v>
      </c>
      <c r="F2" s="2" t="s">
        <v>11</v>
      </c>
      <c r="G2" s="2" t="s">
        <v>12</v>
      </c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 x14ac:dyDescent="0.35">
      <c r="A3" s="4" t="s">
        <v>13</v>
      </c>
      <c r="B3" s="5"/>
      <c r="C3" s="5">
        <v>44788</v>
      </c>
      <c r="D3" s="5">
        <v>44880</v>
      </c>
      <c r="E3" s="5">
        <v>44972</v>
      </c>
      <c r="F3" s="5">
        <v>45061</v>
      </c>
      <c r="G3" s="5">
        <v>45153</v>
      </c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5" x14ac:dyDescent="0.35">
      <c r="A4" s="4" t="s">
        <v>14</v>
      </c>
      <c r="B4" s="6" t="s">
        <v>15</v>
      </c>
      <c r="C4" s="35"/>
      <c r="D4" s="35"/>
      <c r="E4" s="35"/>
      <c r="F4" s="35"/>
      <c r="G4" s="35"/>
      <c r="H4" s="7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4" t="s">
        <v>32</v>
      </c>
      <c r="B5" s="6"/>
      <c r="C5" s="23"/>
      <c r="D5" s="23">
        <f>D4/1.0365</f>
        <v>0</v>
      </c>
      <c r="E5" s="23">
        <f t="shared" ref="E5:G5" si="0">E4/1.0365</f>
        <v>0</v>
      </c>
      <c r="F5" s="23">
        <f t="shared" si="0"/>
        <v>0</v>
      </c>
      <c r="G5" s="23">
        <f t="shared" si="0"/>
        <v>0</v>
      </c>
      <c r="H5" s="7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4" t="s">
        <v>33</v>
      </c>
      <c r="B6" s="6"/>
      <c r="C6" s="23"/>
      <c r="D6" s="23"/>
      <c r="E6" s="23"/>
      <c r="F6" s="23">
        <f>F5/1.0053</f>
        <v>0</v>
      </c>
      <c r="G6" s="23">
        <f>G5/1.0053</f>
        <v>0</v>
      </c>
      <c r="H6" s="7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4" t="s">
        <v>16</v>
      </c>
      <c r="B7" s="6" t="s">
        <v>15</v>
      </c>
      <c r="C7" s="22">
        <f>(C4-(C4/119.54%))</f>
        <v>0</v>
      </c>
      <c r="D7" s="22">
        <f>(D5-(D5/119.54%))</f>
        <v>0</v>
      </c>
      <c r="E7" s="22">
        <f>(E5-(E5/119.54%))</f>
        <v>0</v>
      </c>
      <c r="F7" s="22">
        <f>(F6-(F6/119.54%))</f>
        <v>0</v>
      </c>
      <c r="G7" s="22">
        <f>(G6-(G6/119.54%))</f>
        <v>0</v>
      </c>
      <c r="H7" s="9">
        <f>SUM(C7:G7)</f>
        <v>0</v>
      </c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4"/>
      <c r="B8" s="3"/>
      <c r="C8" s="3"/>
      <c r="D8" s="3"/>
      <c r="E8" s="3"/>
      <c r="F8" s="3"/>
      <c r="G8" s="3"/>
      <c r="H8" s="10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4" t="s">
        <v>17</v>
      </c>
      <c r="B9" s="6" t="s">
        <v>15</v>
      </c>
      <c r="C9" s="37"/>
      <c r="D9" s="37"/>
      <c r="E9" s="37"/>
      <c r="F9" s="37"/>
      <c r="G9" s="37"/>
      <c r="H9" s="26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4" t="s">
        <v>18</v>
      </c>
      <c r="B10" s="6" t="s">
        <v>15</v>
      </c>
      <c r="C10" s="23"/>
      <c r="D10" s="23"/>
      <c r="E10" s="23"/>
      <c r="F10" s="23"/>
      <c r="G10" s="23"/>
      <c r="H10" s="27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5" x14ac:dyDescent="0.35">
      <c r="A11" s="4" t="s">
        <v>19</v>
      </c>
      <c r="B11" s="6" t="s">
        <v>15</v>
      </c>
      <c r="C11" s="23"/>
      <c r="D11" s="23"/>
      <c r="E11" s="23"/>
      <c r="F11" s="23"/>
      <c r="G11" s="23"/>
      <c r="H11" s="27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5" x14ac:dyDescent="0.35">
      <c r="A12" s="19" t="s">
        <v>20</v>
      </c>
      <c r="B12" s="24"/>
      <c r="C12" s="28" t="str">
        <f t="shared" ref="C12:G12" si="1">IFERROR(C10/C9,"")</f>
        <v/>
      </c>
      <c r="D12" s="28" t="str">
        <f t="shared" si="1"/>
        <v/>
      </c>
      <c r="E12" s="28" t="str">
        <f t="shared" si="1"/>
        <v/>
      </c>
      <c r="F12" s="28" t="str">
        <f t="shared" si="1"/>
        <v/>
      </c>
      <c r="G12" s="28" t="str">
        <f t="shared" si="1"/>
        <v/>
      </c>
      <c r="H12" s="30" t="str">
        <f>IFERROR(SUM(C10:G10)/SUM(C9:G9),"")</f>
        <v/>
      </c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5" x14ac:dyDescent="0.35">
      <c r="A13" s="19" t="s">
        <v>21</v>
      </c>
      <c r="B13" s="24"/>
      <c r="C13" s="28" t="str">
        <f t="shared" ref="C13:G13" si="2">IFERROR(C11/C9,"")</f>
        <v/>
      </c>
      <c r="D13" s="28" t="str">
        <f t="shared" si="2"/>
        <v/>
      </c>
      <c r="E13" s="28" t="str">
        <f t="shared" si="2"/>
        <v/>
      </c>
      <c r="F13" s="28" t="str">
        <f t="shared" si="2"/>
        <v/>
      </c>
      <c r="G13" s="28" t="str">
        <f t="shared" si="2"/>
        <v/>
      </c>
      <c r="H13" s="30" t="str">
        <f>IFERROR(SUM(C11:G11)/SUM(C9:G9),"")</f>
        <v/>
      </c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5" x14ac:dyDescent="0.35">
      <c r="A14" s="4" t="s">
        <v>22</v>
      </c>
      <c r="B14" s="25">
        <f>B12+B13</f>
        <v>0</v>
      </c>
      <c r="C14" s="28"/>
      <c r="D14" s="28"/>
      <c r="E14" s="28"/>
      <c r="F14" s="28"/>
      <c r="G14" s="28"/>
      <c r="H14" s="30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5" x14ac:dyDescent="0.35">
      <c r="A15" s="19" t="s">
        <v>23</v>
      </c>
      <c r="B15" s="25">
        <f>B14+(B14*0.0096)+(B14*1.0096)*0.005772</f>
        <v>0</v>
      </c>
      <c r="C15" s="29" t="str">
        <f>IFERROR((C10+C11)/C9,"")</f>
        <v/>
      </c>
      <c r="D15" s="29" t="str">
        <f t="shared" ref="D15:G15" si="3">IFERROR((D10+D11)/D9,"")</f>
        <v/>
      </c>
      <c r="E15" s="29" t="str">
        <f t="shared" si="3"/>
        <v/>
      </c>
      <c r="F15" s="29" t="str">
        <f t="shared" si="3"/>
        <v/>
      </c>
      <c r="G15" s="29" t="str">
        <f t="shared" si="3"/>
        <v/>
      </c>
      <c r="H15" s="31" t="str">
        <f>IFERROR(SUM(C10:G11)/SUM(C9:G9),"")</f>
        <v/>
      </c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5" x14ac:dyDescent="0.35">
      <c r="A16" s="4"/>
      <c r="B16" s="3"/>
      <c r="C16" s="3"/>
      <c r="D16" s="3"/>
      <c r="E16" s="3"/>
      <c r="F16" s="3"/>
      <c r="G16" s="3"/>
      <c r="H16" s="13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5" x14ac:dyDescent="0.35">
      <c r="A17" s="4" t="s">
        <v>24</v>
      </c>
      <c r="B17" s="6" t="s">
        <v>15</v>
      </c>
      <c r="C17" s="32" t="str">
        <f t="shared" ref="C17:H17" si="4">IFERROR(C15-$B$15,"")</f>
        <v/>
      </c>
      <c r="D17" s="32" t="str">
        <f t="shared" si="4"/>
        <v/>
      </c>
      <c r="E17" s="32" t="str">
        <f t="shared" si="4"/>
        <v/>
      </c>
      <c r="F17" s="32" t="str">
        <f t="shared" si="4"/>
        <v/>
      </c>
      <c r="G17" s="32" t="str">
        <f t="shared" si="4"/>
        <v/>
      </c>
      <c r="H17" s="32" t="str">
        <f t="shared" si="4"/>
        <v/>
      </c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4"/>
      <c r="B18" s="11"/>
      <c r="C18" s="7"/>
      <c r="D18" s="7"/>
      <c r="E18" s="7"/>
      <c r="F18" s="7"/>
      <c r="G18" s="7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5" x14ac:dyDescent="0.35">
      <c r="A19" s="4" t="s">
        <v>25</v>
      </c>
      <c r="B19" s="6" t="s">
        <v>15</v>
      </c>
      <c r="C19" s="8" t="str">
        <f t="shared" ref="C19:G19" si="5">IFERROR((C17*C9),"")</f>
        <v/>
      </c>
      <c r="D19" s="8" t="str">
        <f t="shared" si="5"/>
        <v/>
      </c>
      <c r="E19" s="8" t="str">
        <f t="shared" si="5"/>
        <v/>
      </c>
      <c r="F19" s="8" t="str">
        <f t="shared" si="5"/>
        <v/>
      </c>
      <c r="G19" s="8" t="str">
        <f t="shared" si="5"/>
        <v/>
      </c>
      <c r="H19" s="9">
        <f>SUMIF(C19:G19,"&lt;&gt;#DIV/0!")</f>
        <v>0</v>
      </c>
      <c r="I19" s="11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5" x14ac:dyDescent="0.35">
      <c r="A20" s="4"/>
      <c r="B20" s="11"/>
      <c r="C20" s="7"/>
      <c r="D20" s="7"/>
      <c r="E20" s="7"/>
      <c r="F20" s="7"/>
      <c r="G20" s="7"/>
      <c r="H20" s="14"/>
      <c r="I20" s="11" t="s">
        <v>26</v>
      </c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5" x14ac:dyDescent="0.35">
      <c r="A21" s="4" t="s">
        <v>27</v>
      </c>
      <c r="B21" s="6" t="s">
        <v>15</v>
      </c>
      <c r="C21" s="8" t="str">
        <f t="shared" ref="C21:G21" si="6">IFERROR((C7-C19),"")</f>
        <v/>
      </c>
      <c r="D21" s="8" t="str">
        <f t="shared" si="6"/>
        <v/>
      </c>
      <c r="E21" s="8" t="str">
        <f t="shared" si="6"/>
        <v/>
      </c>
      <c r="F21" s="8" t="str">
        <f t="shared" si="6"/>
        <v/>
      </c>
      <c r="G21" s="8" t="str">
        <f t="shared" si="6"/>
        <v/>
      </c>
      <c r="H21" s="9">
        <f>SUMIF(C21:G21,"&lt;&gt;#DIV/0!")</f>
        <v>0</v>
      </c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5" x14ac:dyDescent="0.35">
      <c r="A22" s="15"/>
      <c r="B22" s="11"/>
      <c r="C22" s="14"/>
      <c r="D22" s="14"/>
      <c r="E22" s="14"/>
      <c r="F22" s="14"/>
      <c r="G22" s="14"/>
      <c r="H22" s="11"/>
      <c r="I22" s="11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35">
      <c r="A23" s="4" t="s">
        <v>28</v>
      </c>
      <c r="B23" s="33"/>
      <c r="C23" s="33"/>
      <c r="D23" s="34"/>
      <c r="E23" s="34"/>
      <c r="F23" s="34"/>
      <c r="G23" s="34"/>
      <c r="H23" s="11"/>
      <c r="I23" s="11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35">
      <c r="A24" s="38" t="s">
        <v>29</v>
      </c>
      <c r="B24" s="2"/>
      <c r="C24" s="16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39"/>
      <c r="B25" s="2"/>
      <c r="C25" s="10"/>
      <c r="D25" s="10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3"/>
      <c r="B26" s="2"/>
      <c r="C26" s="2"/>
      <c r="D26" s="2"/>
      <c r="E26" s="17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3" t="s">
        <v>30</v>
      </c>
      <c r="B27" s="2"/>
      <c r="C27" s="18"/>
      <c r="D27" s="2"/>
      <c r="E27" s="17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20" t="s">
        <v>31</v>
      </c>
      <c r="B28" s="18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3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3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3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3"/>
      <c r="B32" s="14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3"/>
      <c r="B33" s="14"/>
      <c r="C33" s="2"/>
      <c r="D33" s="18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3"/>
      <c r="B34" s="14"/>
      <c r="C34" s="2"/>
      <c r="D34" s="18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3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3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3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3"/>
      <c r="B38" s="2"/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3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3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3"/>
      <c r="B42" s="2"/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3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3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3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3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3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3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3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3"/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3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3"/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3"/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3"/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3"/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3"/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3"/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3"/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3"/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3"/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3"/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3"/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3"/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3"/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3"/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3"/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3"/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3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2"/>
      <c r="C161" s="2"/>
      <c r="D161" s="2">
        <v>30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sheetProtection algorithmName="SHA-512" hashValue="x/rJnVMNA8NctYzhwqoGfAFXpKXdQQe2nxZIbjkbqA1iT3o8usa+mXujSdjP6+h0CGRvcjbUF1XT/IN3kKaSzQ==" saltValue="TD6FR2CYW1Y9TOE7PIa34w==" spinCount="100000" sheet="1" objects="1" scenarios="1"/>
  <mergeCells count="1">
    <mergeCell ref="A24:A25"/>
  </mergeCells>
  <pageMargins left="0.25" right="0.25" top="0.75" bottom="0.75" header="0" footer="0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DSPD Rate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Bruce Quaglia</cp:lastModifiedBy>
  <dcterms:created xsi:type="dcterms:W3CDTF">2015-03-25T20:12:56Z</dcterms:created>
  <dcterms:modified xsi:type="dcterms:W3CDTF">2023-04-18T18:57:36Z</dcterms:modified>
</cp:coreProperties>
</file>